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8495" windowHeight="11010" tabRatio="450" activeTab="2"/>
  </bookViews>
  <sheets>
    <sheet name="ميزانية 2017" sheetId="17" r:id="rId1"/>
    <sheet name="نفقات 2017" sheetId="20" r:id="rId2"/>
    <sheet name="موارد 2017" sheetId="5" r:id="rId3"/>
    <sheet name="موارد اتية 2017" sheetId="21" r:id="rId4"/>
  </sheets>
  <externalReferences>
    <externalReference r:id="rId5"/>
    <externalReference r:id="rId6"/>
  </externalReferences>
  <definedNames>
    <definedName name="_xlnm.Print_Area" localSheetId="2">'موارد 2017'!$A$1:$I$30</definedName>
    <definedName name="_xlnm.Print_Area" localSheetId="3">'موارد اتية 2017'!$A$1:$H$25</definedName>
    <definedName name="_xlnm.Print_Area" localSheetId="0">'ميزانية 2017'!$A$1:$G$22</definedName>
    <definedName name="_xlnm.Print_Area" localSheetId="1">'نفقات 2017'!$A$1:$E$31</definedName>
  </definedNames>
  <calcPr calcId="125725"/>
</workbook>
</file>

<file path=xl/calcChain.xml><?xml version="1.0" encoding="utf-8"?>
<calcChain xmlns="http://schemas.openxmlformats.org/spreadsheetml/2006/main">
  <c r="G6" i="21"/>
  <c r="E6"/>
  <c r="E7" s="1"/>
  <c r="D6"/>
  <c r="D7" s="1"/>
  <c r="B6"/>
  <c r="A6" s="1"/>
  <c r="B5"/>
  <c r="F7" l="1"/>
  <c r="B7"/>
  <c r="G7"/>
  <c r="A7" s="1"/>
  <c r="C7"/>
  <c r="B6" i="20" l="1"/>
  <c r="C6"/>
  <c r="A6" s="1"/>
  <c r="D6"/>
  <c r="B5"/>
  <c r="A5"/>
  <c r="A5" i="5"/>
  <c r="B6"/>
  <c r="C6"/>
  <c r="D6"/>
  <c r="E6"/>
  <c r="F6"/>
  <c r="G6"/>
  <c r="H6"/>
  <c r="E21" i="17"/>
  <c r="D21"/>
  <c r="D19"/>
  <c r="F8"/>
  <c r="F9"/>
  <c r="F10"/>
  <c r="F11"/>
  <c r="F12"/>
  <c r="F13"/>
  <c r="F14"/>
  <c r="G11"/>
  <c r="G12"/>
  <c r="G13"/>
  <c r="G14"/>
  <c r="G8"/>
  <c r="G9"/>
  <c r="G10"/>
  <c r="D7" i="20" l="1"/>
  <c r="C7"/>
  <c r="A7" s="1"/>
  <c r="B7"/>
  <c r="A6" i="5"/>
  <c r="E7" s="1"/>
  <c r="G21" i="17"/>
  <c r="D15"/>
  <c r="C7" i="5" l="1"/>
  <c r="D7"/>
  <c r="H7"/>
  <c r="G7"/>
  <c r="B7"/>
  <c r="A7" s="1"/>
  <c r="F7"/>
  <c r="D22" i="17"/>
  <c r="G20"/>
  <c r="F20"/>
  <c r="G19"/>
  <c r="F19"/>
  <c r="E15"/>
  <c r="G15" s="1"/>
  <c r="F15" l="1"/>
  <c r="F21"/>
  <c r="E22"/>
  <c r="G22" s="1"/>
  <c r="F22" l="1"/>
</calcChain>
</file>

<file path=xl/sharedStrings.xml><?xml version="1.0" encoding="utf-8"?>
<sst xmlns="http://schemas.openxmlformats.org/spreadsheetml/2006/main" count="65" uniqueCount="40">
  <si>
    <t>المجموع</t>
  </si>
  <si>
    <t>التاريخ</t>
  </si>
  <si>
    <t>النسبة المئوية</t>
  </si>
  <si>
    <t>النجمة الزهراء</t>
  </si>
  <si>
    <t>بالدينــــــــار</t>
  </si>
  <si>
    <t xml:space="preserve">المـــــــوارد : </t>
  </si>
  <si>
    <t>الفصل</t>
  </si>
  <si>
    <t>الفقرة</t>
  </si>
  <si>
    <t>بنـــود موارد الميزانية</t>
  </si>
  <si>
    <t>الفارق</t>
  </si>
  <si>
    <t>النسبة المئوية %</t>
  </si>
  <si>
    <t>ـ منحة الدولة بعنوان التأجيــــر</t>
  </si>
  <si>
    <t xml:space="preserve">ـ منحة الدولة بعنوان التسييــــر </t>
  </si>
  <si>
    <t>ـ منحة الدولة بعنوان التدخــــل</t>
  </si>
  <si>
    <t>ـ موارد ذاتية</t>
  </si>
  <si>
    <t>النفقــــــات :</t>
  </si>
  <si>
    <t>بنـــود نفقات الميزانية</t>
  </si>
  <si>
    <t>ـ مجموع نفقات التاجير</t>
  </si>
  <si>
    <t>ـ مجموع نفقات التسيير</t>
  </si>
  <si>
    <t>ـ مجموع نفقات التدخل</t>
  </si>
  <si>
    <t>المجموع العام للنفقات :</t>
  </si>
  <si>
    <t>المجمـــوع العام للمداخيـــل :</t>
  </si>
  <si>
    <t>الإعتمادات المرصودة لسنة 2017</t>
  </si>
  <si>
    <t>الإعتمادات المنجزة لسنة 2017</t>
  </si>
  <si>
    <t xml:space="preserve">وزارة الشؤون الثقافـيـة </t>
  </si>
  <si>
    <t xml:space="preserve"> تنفيذ ميزانية مركـــز الموسيقـــى العربيـــة والمتوسطيـــة لسنة 2017</t>
  </si>
  <si>
    <t>ـ توظيف فواضل ميزانية 2016</t>
  </si>
  <si>
    <t>ـ مساهمات (اتصالات تونس)</t>
  </si>
  <si>
    <t>موارد المركزلسنة 2017</t>
  </si>
  <si>
    <t>الموارد</t>
  </si>
  <si>
    <t xml:space="preserve"> نفقات المركزالمنجزة  لسنة 2017</t>
  </si>
  <si>
    <t>لسنة 2017</t>
  </si>
  <si>
    <t>الموارد الذاتية للمركز لسنة 2017</t>
  </si>
  <si>
    <t>عائدة التوظيفات المالية</t>
  </si>
  <si>
    <t>مداخيل بيع الاسطوانات و الكتب و الالات الموسيقية</t>
  </si>
  <si>
    <t>مداخيل كراء الفضاءات</t>
  </si>
  <si>
    <t xml:space="preserve">مداخيل الحفلات </t>
  </si>
  <si>
    <t xml:space="preserve"> المتحف</t>
  </si>
  <si>
    <t xml:space="preserve">الموارد الذاتية للمركز </t>
  </si>
  <si>
    <t xml:space="preserve"> ـ مداخيل أخرى (مهرجانات)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</si>
</sst>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00"/>
    <numFmt numFmtId="166" formatCode="0.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i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/>
      <sz val="12"/>
      <name val="Times New Roman"/>
      <family val="1"/>
    </font>
    <font>
      <b/>
      <i/>
      <u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color theme="1"/>
      <name val="Times New Roman"/>
      <family val="1"/>
    </font>
    <font>
      <b/>
      <i/>
      <sz val="18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164" fontId="5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18" fontId="7" fillId="0" borderId="0" xfId="0" applyNumberFormat="1" applyFont="1" applyFill="1" applyAlignment="1">
      <alignment horizontal="right" vertical="center" wrapText="1"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right" vertical="center"/>
    </xf>
    <xf numFmtId="10" fontId="11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right" vertical="center"/>
    </xf>
    <xf numFmtId="164" fontId="10" fillId="0" borderId="1" xfId="0" applyNumberFormat="1" applyFont="1" applyFill="1" applyBorder="1" applyAlignment="1">
      <alignment horizontal="right" vertical="center"/>
    </xf>
    <xf numFmtId="10" fontId="10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right" vertical="center"/>
    </xf>
    <xf numFmtId="10" fontId="11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164" fontId="14" fillId="0" borderId="0" xfId="0" applyNumberFormat="1" applyFont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4" fontId="14" fillId="0" borderId="0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vertical="center"/>
    </xf>
    <xf numFmtId="164" fontId="17" fillId="3" borderId="1" xfId="0" applyNumberFormat="1" applyFont="1" applyFill="1" applyBorder="1" applyAlignment="1">
      <alignment vertical="center"/>
    </xf>
    <xf numFmtId="164" fontId="17" fillId="5" borderId="1" xfId="0" applyNumberFormat="1" applyFont="1" applyFill="1" applyBorder="1" applyAlignment="1">
      <alignment vertical="center"/>
    </xf>
    <xf numFmtId="10" fontId="17" fillId="0" borderId="1" xfId="1" applyNumberFormat="1" applyFont="1" applyFill="1" applyBorder="1" applyAlignment="1">
      <alignment horizontal="center" vertical="center"/>
    </xf>
    <xf numFmtId="10" fontId="17" fillId="3" borderId="1" xfId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0" fontId="17" fillId="3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164" fontId="20" fillId="0" borderId="0" xfId="0" applyNumberFormat="1" applyFont="1"/>
    <xf numFmtId="0" fontId="21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164" fontId="20" fillId="0" borderId="0" xfId="0" applyNumberFormat="1" applyFont="1" applyFill="1" applyBorder="1"/>
    <xf numFmtId="0" fontId="18" fillId="3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164" fontId="18" fillId="3" borderId="1" xfId="0" applyNumberFormat="1" applyFont="1" applyFill="1" applyBorder="1"/>
    <xf numFmtId="164" fontId="18" fillId="5" borderId="1" xfId="0" applyNumberFormat="1" applyFont="1" applyFill="1" applyBorder="1"/>
    <xf numFmtId="164" fontId="18" fillId="6" borderId="1" xfId="0" applyNumberFormat="1" applyFont="1" applyFill="1" applyBorder="1"/>
    <xf numFmtId="0" fontId="18" fillId="0" borderId="1" xfId="0" applyFont="1" applyFill="1" applyBorder="1" applyAlignment="1">
      <alignment horizontal="right"/>
    </xf>
    <xf numFmtId="10" fontId="18" fillId="3" borderId="1" xfId="0" applyNumberFormat="1" applyFont="1" applyFill="1" applyBorder="1"/>
    <xf numFmtId="10" fontId="0" fillId="0" borderId="1" xfId="0" applyNumberFormat="1" applyFont="1" applyFill="1" applyBorder="1"/>
    <xf numFmtId="166" fontId="0" fillId="0" borderId="0" xfId="0" applyNumberFormat="1"/>
    <xf numFmtId="164" fontId="0" fillId="0" borderId="0" xfId="0" applyNumberFormat="1"/>
    <xf numFmtId="0" fontId="9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2.1471428052228508E-4"/>
          <c:y val="0.22490379933518984"/>
          <c:w val="0.53446172353455823"/>
          <c:h val="0.65283610382035551"/>
        </c:manualLayout>
      </c:layout>
      <c:pie3DChart>
        <c:varyColors val="1"/>
        <c:ser>
          <c:idx val="0"/>
          <c:order val="0"/>
          <c:tx>
            <c:strRef>
              <c:f>'نفقات 2017'!$A$1</c:f>
              <c:strCache>
                <c:ptCount val="1"/>
                <c:pt idx="0">
                  <c:v> نفقات المركزالمنجزة  لسنة 2017</c:v>
                </c:pt>
              </c:strCache>
            </c:strRef>
          </c:tx>
          <c:explosion val="3"/>
          <c:dLbls>
            <c:dLbl>
              <c:idx val="0"/>
              <c:layout>
                <c:manualLayout>
                  <c:x val="-3.3182107555704492E-2"/>
                  <c:y val="-7.5266046289668334E-2"/>
                </c:manualLayout>
              </c:layout>
              <c:showVal val="1"/>
            </c:dLbl>
            <c:dLbl>
              <c:idx val="1"/>
              <c:layout>
                <c:manualLayout>
                  <c:x val="-3.9077646095059489E-2"/>
                  <c:y val="0.13519108618885325"/>
                </c:manualLayout>
              </c:layout>
              <c:showVal val="1"/>
            </c:dLbl>
            <c:dLbl>
              <c:idx val="2"/>
              <c:layout>
                <c:manualLayout>
                  <c:x val="5.7494866529774126E-2"/>
                  <c:y val="0.28108613289010526"/>
                </c:manualLayout>
              </c:layout>
              <c:showVal val="1"/>
            </c:dLbl>
            <c:dLbl>
              <c:idx val="3"/>
              <c:layout>
                <c:manualLayout>
                  <c:x val="3.8907817373892095E-2"/>
                  <c:y val="-6.1360365144972782E-4"/>
                </c:manualLayout>
              </c:layout>
              <c:showVal val="1"/>
            </c:dLbl>
            <c:dLbl>
              <c:idx val="4"/>
              <c:layout>
                <c:manualLayout>
                  <c:x val="1.3812826588165855E-2"/>
                  <c:y val="-4.7609547340306813E-2"/>
                </c:manualLayout>
              </c:layout>
              <c:showVal val="1"/>
            </c:dLbl>
            <c:dLbl>
              <c:idx val="5"/>
              <c:layout>
                <c:manualLayout>
                  <c:x val="-1.5407797429576622E-2"/>
                  <c:y val="6.6813833021605512E-2"/>
                </c:manualLayout>
              </c:layout>
              <c:showVal val="1"/>
            </c:dLbl>
            <c:dLbl>
              <c:idx val="6"/>
              <c:layout>
                <c:manualLayout>
                  <c:x val="-1.2238023438559542E-2"/>
                  <c:y val="-6.9051808406647111E-2"/>
                </c:manualLayout>
              </c:layout>
              <c:showVal val="1"/>
            </c:dLbl>
            <c:txPr>
              <a:bodyPr/>
              <a:lstStyle/>
              <a:p>
                <a:pPr>
                  <a:defRPr sz="1800" b="1" baseline="0">
                    <a:latin typeface="Times New Roman" pitchFamily="18" charset="0"/>
                    <a:cs typeface="Times New Roman" pitchFamily="18" charset="0"/>
                  </a:defRPr>
                </a:pPr>
                <a:endParaRPr lang="fr-FR"/>
              </a:p>
            </c:txPr>
            <c:showVal val="1"/>
            <c:showLeaderLines val="1"/>
          </c:dLbls>
          <c:cat>
            <c:strRef>
              <c:f>'نفقات 2017'!$B$4:$D$4</c:f>
              <c:strCache>
                <c:ptCount val="3"/>
                <c:pt idx="0">
                  <c:v>ـ مجموع نفقات التدخل</c:v>
                </c:pt>
                <c:pt idx="1">
                  <c:v>ـ مجموع نفقات التسيير</c:v>
                </c:pt>
                <c:pt idx="2">
                  <c:v>ـ مجموع نفقات التاجير</c:v>
                </c:pt>
              </c:strCache>
            </c:strRef>
          </c:cat>
          <c:val>
            <c:numRef>
              <c:f>'نفقات 2017'!$B$7:$D$7</c:f>
              <c:numCache>
                <c:formatCode>0.00%</c:formatCode>
                <c:ptCount val="3"/>
                <c:pt idx="0">
                  <c:v>0.24609471235541519</c:v>
                </c:pt>
                <c:pt idx="1">
                  <c:v>0.18983691051939389</c:v>
                </c:pt>
                <c:pt idx="2">
                  <c:v>0.56406837712519087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55671425568723831"/>
          <c:y val="0.20176661201807253"/>
          <c:w val="0.26137797970325616"/>
          <c:h val="0.75832174937077201"/>
        </c:manualLayout>
      </c:layout>
      <c:txPr>
        <a:bodyPr/>
        <a:lstStyle/>
        <a:p>
          <a:pPr rtl="0">
            <a:defRPr sz="2000" b="1">
              <a:latin typeface="Times New Roman" pitchFamily="18" charset="0"/>
              <a:cs typeface="Times New Roman" pitchFamily="18" charset="0"/>
            </a:defRPr>
          </a:pPr>
          <a:endParaRPr lang="fr-FR"/>
        </a:p>
      </c:txPr>
    </c:legend>
    <c:plotVisOnly val="1"/>
  </c:chart>
  <c:spPr>
    <a:scene3d>
      <a:camera prst="orthographicFront"/>
      <a:lightRig rig="threePt" dir="t"/>
    </a:scene3d>
    <a:sp3d>
      <a:bevelT w="139700" prst="cross"/>
    </a:sp3d>
  </c:spPr>
  <c:printSettings>
    <c:headerFooter/>
    <c:pageMargins b="0.74803149606299746" l="0.70866141732284083" r="0.70866141732284083" t="0.74803149606299746" header="0.31496062992126483" footer="0.3149606299212648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2.1471428052228494E-4"/>
          <c:y val="0.22490379933518984"/>
          <c:w val="0.53446172353455823"/>
          <c:h val="0.65283610382035551"/>
        </c:manualLayout>
      </c:layout>
      <c:pie3DChart>
        <c:varyColors val="1"/>
        <c:ser>
          <c:idx val="0"/>
          <c:order val="0"/>
          <c:tx>
            <c:strRef>
              <c:f>'موارد 2017'!$A$1</c:f>
              <c:strCache>
                <c:ptCount val="1"/>
                <c:pt idx="0">
                  <c:v>موارد المركزلسنة 2017</c:v>
                </c:pt>
              </c:strCache>
            </c:strRef>
          </c:tx>
          <c:explosion val="3"/>
          <c:dPt>
            <c:idx val="6"/>
            <c:explosion val="41"/>
          </c:dPt>
          <c:dLbls>
            <c:dLbl>
              <c:idx val="0"/>
              <c:layout>
                <c:manualLayout>
                  <c:x val="-3.3182107555704492E-2"/>
                  <c:y val="-7.5266046289668334E-2"/>
                </c:manualLayout>
              </c:layout>
              <c:showVal val="1"/>
            </c:dLbl>
            <c:dLbl>
              <c:idx val="1"/>
              <c:layout>
                <c:manualLayout>
                  <c:x val="2.1155142841187403E-2"/>
                  <c:y val="-0.10187236859322198"/>
                </c:manualLayout>
              </c:layout>
              <c:showVal val="1"/>
            </c:dLbl>
            <c:dLbl>
              <c:idx val="2"/>
              <c:layout>
                <c:manualLayout>
                  <c:x val="4.6526418240273162E-2"/>
                  <c:y val="-4.8710216208311279E-2"/>
                </c:manualLayout>
              </c:layout>
              <c:showVal val="1"/>
            </c:dLbl>
            <c:dLbl>
              <c:idx val="3"/>
              <c:layout>
                <c:manualLayout>
                  <c:x val="3.8907817373892095E-2"/>
                  <c:y val="-6.136036514497276E-4"/>
                </c:manualLayout>
              </c:layout>
              <c:showVal val="1"/>
            </c:dLbl>
            <c:dLbl>
              <c:idx val="4"/>
              <c:layout>
                <c:manualLayout>
                  <c:x val="1.381282658816585E-2"/>
                  <c:y val="-4.7609547340306813E-2"/>
                </c:manualLayout>
              </c:layout>
              <c:showVal val="1"/>
            </c:dLbl>
            <c:dLbl>
              <c:idx val="5"/>
              <c:layout>
                <c:manualLayout>
                  <c:x val="-1.5407797429576622E-2"/>
                  <c:y val="6.6813833021605498E-2"/>
                </c:manualLayout>
              </c:layout>
              <c:showVal val="1"/>
            </c:dLbl>
            <c:dLbl>
              <c:idx val="6"/>
              <c:layout>
                <c:manualLayout>
                  <c:x val="2.625570776255709E-2"/>
                  <c:y val="-0.27911737509835338"/>
                </c:manualLayout>
              </c:layout>
              <c:showVal val="1"/>
            </c:dLbl>
            <c:txPr>
              <a:bodyPr/>
              <a:lstStyle/>
              <a:p>
                <a:pPr>
                  <a:defRPr sz="1600" b="1" baseline="0"/>
                </a:pPr>
                <a:endParaRPr lang="fr-FR"/>
              </a:p>
            </c:txPr>
            <c:showVal val="1"/>
            <c:showLeaderLines val="1"/>
          </c:dLbls>
          <c:cat>
            <c:strRef>
              <c:f>'موارد 2017'!$B$4:$H$4</c:f>
              <c:strCache>
                <c:ptCount val="7"/>
                <c:pt idx="0">
                  <c:v>ـ مساهمات (اتصالات تونس)</c:v>
                </c:pt>
                <c:pt idx="1">
                  <c:v> ـ مداخيل أخرى (مهرجانات)</c:v>
                </c:pt>
                <c:pt idx="2">
                  <c:v>ـ توظيف فواضل ميزانية 2016</c:v>
                </c:pt>
                <c:pt idx="3">
                  <c:v>ـ موارد ذاتية</c:v>
                </c:pt>
                <c:pt idx="4">
                  <c:v>ـ منحة الدولة بعنوان التدخــــل</c:v>
                </c:pt>
                <c:pt idx="5">
                  <c:v>ـ منحة الدولة بعنوان التسييــــر </c:v>
                </c:pt>
                <c:pt idx="6">
                  <c:v>ـ منحة الدولة بعنوان التأجيــــر</c:v>
                </c:pt>
              </c:strCache>
            </c:strRef>
          </c:cat>
          <c:val>
            <c:numRef>
              <c:f>'موارد 2017'!$B$7:$H$7</c:f>
              <c:numCache>
                <c:formatCode>0.00%</c:formatCode>
                <c:ptCount val="7"/>
                <c:pt idx="0">
                  <c:v>2.1006131565803107E-2</c:v>
                </c:pt>
                <c:pt idx="1">
                  <c:v>1.5423004086492737E-2</c:v>
                </c:pt>
                <c:pt idx="2">
                  <c:v>3.639828964412286E-2</c:v>
                </c:pt>
                <c:pt idx="3">
                  <c:v>9.6489574605082604E-2</c:v>
                </c:pt>
                <c:pt idx="4">
                  <c:v>0.16780228446104098</c:v>
                </c:pt>
                <c:pt idx="5">
                  <c:v>0.13263783514383753</c:v>
                </c:pt>
                <c:pt idx="6">
                  <c:v>0.53024288049362023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49431342191996858"/>
          <c:y val="0.26432770683723206"/>
          <c:w val="0.46477810599368707"/>
          <c:h val="0.55499819120850413"/>
        </c:manualLayout>
      </c:layout>
      <c:txPr>
        <a:bodyPr/>
        <a:lstStyle/>
        <a:p>
          <a:pPr rtl="0">
            <a:defRPr sz="1600" b="1"/>
          </a:pPr>
          <a:endParaRPr lang="fr-FR"/>
        </a:p>
      </c:txPr>
    </c:legend>
    <c:plotVisOnly val="1"/>
  </c:chart>
  <c:spPr>
    <a:scene3d>
      <a:camera prst="orthographicFront"/>
      <a:lightRig rig="threePt" dir="t"/>
    </a:scene3d>
    <a:sp3d>
      <a:bevelT w="139700" prst="cross"/>
    </a:sp3d>
  </c:spPr>
  <c:printSettings>
    <c:headerFooter/>
    <c:pageMargins b="0.74803149606299724" l="0.7086614173228406" r="0.7086614173228406" t="0.74803149606299724" header="0.31496062992126461" footer="0.31496062992126461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view3D>
      <c:rotX val="30"/>
      <c:perspective val="30"/>
    </c:view3D>
    <c:plotArea>
      <c:layout>
        <c:manualLayout>
          <c:layoutTarget val="inner"/>
          <c:xMode val="edge"/>
          <c:yMode val="edge"/>
          <c:x val="8.2093078446165882E-2"/>
          <c:y val="0.26548009623797414"/>
          <c:w val="0.53446172353455823"/>
          <c:h val="0.65283610382035551"/>
        </c:manualLayout>
      </c:layout>
      <c:pie3DChart>
        <c:varyColors val="1"/>
        <c:ser>
          <c:idx val="0"/>
          <c:order val="0"/>
          <c:tx>
            <c:strRef>
              <c:f>'[2]2015'!$A$1</c:f>
              <c:strCache>
                <c:ptCount val="1"/>
                <c:pt idx="0">
                  <c:v>الموارد الذاتية للمركز لسنة 2015</c:v>
                </c:pt>
              </c:strCache>
            </c:strRef>
          </c:tx>
          <c:explosion val="25"/>
          <c:dPt>
            <c:idx val="2"/>
            <c:explosion val="20"/>
          </c:dPt>
          <c:dLbls>
            <c:dLbl>
              <c:idx val="0"/>
              <c:layout>
                <c:manualLayout>
                  <c:x val="-3.7384547186073251E-2"/>
                  <c:y val="-4.0075511337764165E-2"/>
                </c:manualLayout>
              </c:layout>
              <c:showVal val="1"/>
            </c:dLbl>
            <c:dLbl>
              <c:idx val="2"/>
              <c:layout>
                <c:manualLayout>
                  <c:x val="3.6799979575756835E-2"/>
                  <c:y val="-2.5249831427110864E-2"/>
                </c:manualLayout>
              </c:layout>
              <c:showVal val="1"/>
            </c:dLbl>
            <c:dLbl>
              <c:idx val="3"/>
              <c:layout>
                <c:manualLayout>
                  <c:x val="9.7284791445642945E-3"/>
                  <c:y val="-1.2343960898077167E-2"/>
                </c:manualLayout>
              </c:layout>
              <c:showVal val="1"/>
            </c:dLbl>
            <c:dLbl>
              <c:idx val="4"/>
              <c:layout>
                <c:manualLayout>
                  <c:x val="-7.768117037808142E-4"/>
                  <c:y val="1.8861530327398311E-2"/>
                </c:manualLayout>
              </c:layout>
              <c:showVal val="1"/>
            </c:dLbl>
            <c:dLbl>
              <c:idx val="5"/>
              <c:layout>
                <c:manualLayout>
                  <c:x val="-1.9460488216249353E-2"/>
                  <c:y val="-1.5297625771679519E-2"/>
                </c:manualLayout>
              </c:layout>
              <c:showVal val="1"/>
            </c:dLbl>
            <c:txPr>
              <a:bodyPr/>
              <a:lstStyle/>
              <a:p>
                <a:pPr>
                  <a:defRPr b="1" baseline="0"/>
                </a:pPr>
                <a:endParaRPr lang="fr-FR"/>
              </a:p>
            </c:txPr>
            <c:showVal val="1"/>
            <c:showLeaderLines val="1"/>
          </c:dLbls>
          <c:cat>
            <c:strRef>
              <c:f>'[2]2015'!$B$5:$G$5</c:f>
              <c:strCache>
                <c:ptCount val="6"/>
                <c:pt idx="0">
                  <c:v>مداخيل بيع الاسطوانات و الكتب</c:v>
                </c:pt>
                <c:pt idx="1">
                  <c:v>كراء الفضاءات</c:v>
                </c:pt>
                <c:pt idx="2">
                  <c:v>العروض الفنية </c:v>
                </c:pt>
                <c:pt idx="3">
                  <c:v> المتحف</c:v>
                </c:pt>
                <c:pt idx="4">
                  <c:v>التاريخ</c:v>
                </c:pt>
              </c:strCache>
            </c:strRef>
          </c:cat>
          <c:val>
            <c:numRef>
              <c:f>'[2]2015'!$B$7:$G$7</c:f>
              <c:numCache>
                <c:formatCode>General</c:formatCode>
                <c:ptCount val="6"/>
                <c:pt idx="0">
                  <c:v>5.1231902518743648E-2</c:v>
                </c:pt>
                <c:pt idx="1">
                  <c:v>0.37196924499694445</c:v>
                </c:pt>
                <c:pt idx="2">
                  <c:v>0.36766148863982656</c:v>
                </c:pt>
                <c:pt idx="3">
                  <c:v>0.20913736384448511</c:v>
                </c:pt>
                <c:pt idx="4">
                  <c:v>0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68751699252456122"/>
          <c:y val="0.25650743657042863"/>
          <c:w val="0.27157459114056953"/>
          <c:h val="0.5628181977252843"/>
        </c:manualLayout>
      </c:layout>
      <c:txPr>
        <a:bodyPr/>
        <a:lstStyle/>
        <a:p>
          <a:pPr rtl="0">
            <a:defRPr b="1"/>
          </a:pPr>
          <a:endParaRPr lang="fr-FR"/>
        </a:p>
      </c:txPr>
    </c:legend>
    <c:plotVisOnly val="1"/>
  </c:chart>
  <c:spPr>
    <a:scene3d>
      <a:camera prst="orthographicFront"/>
      <a:lightRig rig="threePt" dir="t"/>
    </a:scene3d>
    <a:sp3d>
      <a:bevelT w="139700" prst="cross"/>
    </a:sp3d>
  </c:spPr>
  <c:printSettings>
    <c:headerFooter/>
    <c:pageMargins b="0.74803149606299713" l="0.70866141732284038" r="0.70866141732284038" t="0.74803149606299713" header="0.3149606299212645" footer="0.314960629921264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3141</xdr:colOff>
      <xdr:row>19</xdr:row>
      <xdr:rowOff>0</xdr:rowOff>
    </xdr:from>
    <xdr:ext cx="184731" cy="264560"/>
    <xdr:sp macro="" textlink="">
      <xdr:nvSpPr>
        <xdr:cNvPr id="2" name="ZoneTexte 1"/>
        <xdr:cNvSpPr txBox="1"/>
      </xdr:nvSpPr>
      <xdr:spPr>
        <a:xfrm>
          <a:off x="16539660303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/>
        </a:p>
      </xdr:txBody>
    </xdr:sp>
    <xdr:clientData/>
  </xdr:oneCellAnchor>
  <xdr:twoCellAnchor editAs="oneCell">
    <xdr:from>
      <xdr:col>0</xdr:col>
      <xdr:colOff>514350</xdr:colOff>
      <xdr:row>1</xdr:row>
      <xdr:rowOff>85725</xdr:rowOff>
    </xdr:from>
    <xdr:to>
      <xdr:col>2</xdr:col>
      <xdr:colOff>152400</xdr:colOff>
      <xdr:row>3</xdr:row>
      <xdr:rowOff>285750</xdr:rowOff>
    </xdr:to>
    <xdr:pic>
      <xdr:nvPicPr>
        <xdr:cNvPr id="3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541486475" y="342900"/>
          <a:ext cx="8096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7</xdr:row>
      <xdr:rowOff>76200</xdr:rowOff>
    </xdr:from>
    <xdr:to>
      <xdr:col>4</xdr:col>
      <xdr:colOff>3105151</xdr:colOff>
      <xdr:row>29</xdr:row>
      <xdr:rowOff>171450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7</xdr:row>
      <xdr:rowOff>76200</xdr:rowOff>
    </xdr:from>
    <xdr:to>
      <xdr:col>9</xdr:col>
      <xdr:colOff>1</xdr:colOff>
      <xdr:row>29</xdr:row>
      <xdr:rowOff>57150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8</xdr:row>
      <xdr:rowOff>22859</xdr:rowOff>
    </xdr:from>
    <xdr:to>
      <xdr:col>7</xdr:col>
      <xdr:colOff>2219325</xdr:colOff>
      <xdr:row>25</xdr:row>
      <xdr:rowOff>57150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20-12-2017/2017/Vente%20et%20conseil%20administration/ca%20conseil%20adm%202017%20au%2030-09-2017%20%20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17-01-2018/2017/Vente%20et%20conseil%20administration/&#1575;&#1604;&#1605;&#1608;&#1575;&#1585;&#1583;%20&#1575;&#1604;&#1584;&#1575;&#1578;&#1610;&#1577;%20%202016-2017-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 08.2015 tirage"/>
      <sheetName val="CA 04.2016"/>
      <sheetName val="COMPARATIF RECAP BUDGET 2017201"/>
      <sheetName val="recap budget 31-03-2017"/>
      <sheetName val="RECAP BUDGET AU 30.06.2017"/>
    </sheetNames>
    <sheetDataSet>
      <sheetData sheetId="0"/>
      <sheetData sheetId="1">
        <row r="4">
          <cell r="C4" t="str">
            <v>مداخيل مختلفة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5"/>
      <sheetName val="2016"/>
      <sheetName val="2017"/>
    </sheetNames>
    <sheetDataSet>
      <sheetData sheetId="0">
        <row r="1">
          <cell r="A1" t="str">
            <v>الموارد الذاتية للمركز لسنة 2015</v>
          </cell>
        </row>
        <row r="5">
          <cell r="B5" t="str">
            <v>مداخيل بيع الاسطوانات و الكتب</v>
          </cell>
          <cell r="C5" t="str">
            <v>كراء الفضاءات</v>
          </cell>
          <cell r="D5" t="str">
            <v xml:space="preserve">العروض الفنية </v>
          </cell>
          <cell r="E5" t="str">
            <v xml:space="preserve"> المتحف</v>
          </cell>
          <cell r="F5" t="str">
            <v>التاريخ</v>
          </cell>
        </row>
        <row r="7">
          <cell r="B7">
            <v>5.1231902518743648E-2</v>
          </cell>
          <cell r="C7">
            <v>0.37196924499694445</v>
          </cell>
          <cell r="D7">
            <v>0.36766148863982656</v>
          </cell>
          <cell r="E7">
            <v>0.20913736384448511</v>
          </cell>
          <cell r="F7" t="str">
            <v>النسبة المئوية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G22"/>
  <sheetViews>
    <sheetView rightToLeft="1" view="pageBreakPreview" zoomScale="60" zoomScaleNormal="100" workbookViewId="0">
      <selection activeCell="C11" sqref="C11"/>
    </sheetView>
  </sheetViews>
  <sheetFormatPr baseColWidth="10" defaultColWidth="15.140625" defaultRowHeight="15.75"/>
  <cols>
    <col min="1" max="1" width="8.28515625" style="3" customWidth="1"/>
    <col min="2" max="2" width="9.28515625" style="3" customWidth="1"/>
    <col min="3" max="3" width="32.5703125" style="3" customWidth="1"/>
    <col min="4" max="4" width="19.7109375" style="1" customWidth="1"/>
    <col min="5" max="5" width="18.140625" style="1" customWidth="1"/>
    <col min="6" max="6" width="19" style="1" customWidth="1"/>
    <col min="7" max="7" width="13" style="3" customWidth="1"/>
    <col min="8" max="16384" width="15.140625" style="3"/>
  </cols>
  <sheetData>
    <row r="1" spans="1:7" s="7" customFormat="1" ht="20.25">
      <c r="A1" s="71" t="s">
        <v>24</v>
      </c>
      <c r="B1" s="71"/>
      <c r="C1" s="71"/>
      <c r="D1" s="71"/>
      <c r="E1" s="71"/>
      <c r="F1" s="71"/>
      <c r="G1" s="71"/>
    </row>
    <row r="2" spans="1:7" s="7" customFormat="1" ht="20.25">
      <c r="A2" s="71" t="s">
        <v>25</v>
      </c>
      <c r="B2" s="71"/>
      <c r="C2" s="71"/>
      <c r="D2" s="71"/>
      <c r="E2" s="71"/>
      <c r="F2" s="71"/>
      <c r="G2" s="71"/>
    </row>
    <row r="3" spans="1:7" s="7" customFormat="1" ht="20.25">
      <c r="A3" s="71" t="s">
        <v>3</v>
      </c>
      <c r="B3" s="71"/>
      <c r="C3" s="71"/>
      <c r="D3" s="71"/>
      <c r="E3" s="71"/>
      <c r="F3" s="71"/>
      <c r="G3" s="71"/>
    </row>
    <row r="4" spans="1:7" s="7" customFormat="1" ht="23.25">
      <c r="A4" s="72" t="s">
        <v>31</v>
      </c>
      <c r="B4" s="72"/>
      <c r="C4" s="72"/>
      <c r="D4" s="72"/>
      <c r="E4" s="72"/>
      <c r="F4" s="72"/>
      <c r="G4" s="72"/>
    </row>
    <row r="5" spans="1:7" s="7" customFormat="1" ht="17.25" customHeight="1">
      <c r="A5" s="71" t="s">
        <v>4</v>
      </c>
      <c r="B5" s="71"/>
      <c r="C5" s="71"/>
      <c r="D5" s="71"/>
      <c r="E5" s="71"/>
      <c r="F5" s="71"/>
      <c r="G5" s="71"/>
    </row>
    <row r="6" spans="1:7" s="7" customFormat="1" ht="20.25">
      <c r="A6" s="70" t="s">
        <v>5</v>
      </c>
      <c r="B6" s="70"/>
      <c r="D6" s="2"/>
      <c r="E6" s="2"/>
      <c r="F6" s="2"/>
      <c r="G6" s="8"/>
    </row>
    <row r="7" spans="1:7" s="12" customFormat="1" ht="56.25">
      <c r="A7" s="13" t="s">
        <v>6</v>
      </c>
      <c r="B7" s="13" t="s">
        <v>7</v>
      </c>
      <c r="C7" s="13" t="s">
        <v>8</v>
      </c>
      <c r="D7" s="15" t="s">
        <v>22</v>
      </c>
      <c r="E7" s="15" t="s">
        <v>23</v>
      </c>
      <c r="F7" s="14" t="s">
        <v>9</v>
      </c>
      <c r="G7" s="15" t="s">
        <v>10</v>
      </c>
    </row>
    <row r="8" spans="1:7" ht="20.25">
      <c r="A8" s="30">
        <v>1</v>
      </c>
      <c r="B8" s="31">
        <v>0</v>
      </c>
      <c r="C8" s="32" t="s">
        <v>11</v>
      </c>
      <c r="D8" s="21">
        <v>859500</v>
      </c>
      <c r="E8" s="21">
        <v>859500</v>
      </c>
      <c r="F8" s="22">
        <f>+D8-E8</f>
        <v>0</v>
      </c>
      <c r="G8" s="23">
        <f>+E8/D8</f>
        <v>1</v>
      </c>
    </row>
    <row r="9" spans="1:7" ht="20.25">
      <c r="A9" s="30">
        <v>2</v>
      </c>
      <c r="B9" s="31">
        <v>0</v>
      </c>
      <c r="C9" s="32" t="s">
        <v>12</v>
      </c>
      <c r="D9" s="21">
        <v>215000</v>
      </c>
      <c r="E9" s="21">
        <v>215000</v>
      </c>
      <c r="F9" s="22">
        <f t="shared" ref="F9:F14" si="0">+D9-E9</f>
        <v>0</v>
      </c>
      <c r="G9" s="23">
        <f>+E9/D9</f>
        <v>1</v>
      </c>
    </row>
    <row r="10" spans="1:7" ht="20.25">
      <c r="A10" s="30">
        <v>3</v>
      </c>
      <c r="B10" s="31">
        <v>0</v>
      </c>
      <c r="C10" s="32" t="s">
        <v>13</v>
      </c>
      <c r="D10" s="21">
        <v>272000</v>
      </c>
      <c r="E10" s="21">
        <v>272000</v>
      </c>
      <c r="F10" s="22">
        <f t="shared" si="0"/>
        <v>0</v>
      </c>
      <c r="G10" s="23">
        <f t="shared" ref="G10:G14" si="1">+E10/D10</f>
        <v>1</v>
      </c>
    </row>
    <row r="11" spans="1:7" ht="20.25">
      <c r="A11" s="30">
        <v>5</v>
      </c>
      <c r="B11" s="31">
        <v>4</v>
      </c>
      <c r="C11" s="32" t="s">
        <v>14</v>
      </c>
      <c r="D11" s="21">
        <v>156000</v>
      </c>
      <c r="E11" s="21">
        <v>156000</v>
      </c>
      <c r="F11" s="22">
        <f t="shared" si="0"/>
        <v>0</v>
      </c>
      <c r="G11" s="23">
        <f t="shared" si="1"/>
        <v>1</v>
      </c>
    </row>
    <row r="12" spans="1:7" ht="20.25">
      <c r="A12" s="30">
        <v>7</v>
      </c>
      <c r="B12" s="31">
        <v>1</v>
      </c>
      <c r="C12" s="32" t="s">
        <v>26</v>
      </c>
      <c r="D12" s="21">
        <v>59000</v>
      </c>
      <c r="E12" s="21">
        <v>59000</v>
      </c>
      <c r="F12" s="22">
        <f t="shared" si="0"/>
        <v>0</v>
      </c>
      <c r="G12" s="23">
        <f t="shared" si="1"/>
        <v>1</v>
      </c>
    </row>
    <row r="13" spans="1:7" ht="20.25">
      <c r="A13" s="30">
        <v>99</v>
      </c>
      <c r="B13" s="31">
        <v>1</v>
      </c>
      <c r="C13" s="33" t="s">
        <v>39</v>
      </c>
      <c r="D13" s="21">
        <v>25000</v>
      </c>
      <c r="E13" s="21">
        <v>25000</v>
      </c>
      <c r="F13" s="22">
        <f t="shared" si="0"/>
        <v>0</v>
      </c>
      <c r="G13" s="23">
        <f t="shared" si="1"/>
        <v>1</v>
      </c>
    </row>
    <row r="14" spans="1:7" ht="20.25">
      <c r="A14" s="30"/>
      <c r="B14" s="31"/>
      <c r="C14" s="34" t="s">
        <v>27</v>
      </c>
      <c r="D14" s="21">
        <v>34050</v>
      </c>
      <c r="E14" s="21">
        <v>34050</v>
      </c>
      <c r="F14" s="22">
        <f t="shared" si="0"/>
        <v>0</v>
      </c>
      <c r="G14" s="23">
        <f t="shared" si="1"/>
        <v>1</v>
      </c>
    </row>
    <row r="15" spans="1:7" s="12" customFormat="1" ht="33.75" customHeight="1">
      <c r="A15" s="13"/>
      <c r="B15" s="16"/>
      <c r="C15" s="15" t="s">
        <v>21</v>
      </c>
      <c r="D15" s="17">
        <f>SUM(D8:D14)</f>
        <v>1620550</v>
      </c>
      <c r="E15" s="17">
        <f>SUM(E8:E14)</f>
        <v>1620550</v>
      </c>
      <c r="F15" s="17">
        <f>SUM(F8:F14)</f>
        <v>0</v>
      </c>
      <c r="G15" s="18">
        <f>+E15/D15</f>
        <v>1</v>
      </c>
    </row>
    <row r="16" spans="1:7" s="29" customFormat="1" ht="15.75" customHeight="1">
      <c r="A16" s="24"/>
      <c r="B16" s="25"/>
      <c r="C16" s="26"/>
      <c r="D16" s="27"/>
      <c r="E16" s="27"/>
      <c r="F16" s="27"/>
      <c r="G16" s="28"/>
    </row>
    <row r="17" spans="1:7" s="7" customFormat="1" ht="20.25">
      <c r="A17" s="70" t="s">
        <v>15</v>
      </c>
      <c r="B17" s="70"/>
      <c r="C17" s="9"/>
      <c r="D17" s="10"/>
      <c r="E17" s="10"/>
      <c r="F17" s="10"/>
      <c r="G17" s="11"/>
    </row>
    <row r="18" spans="1:7" s="12" customFormat="1" ht="56.25">
      <c r="A18" s="13" t="s">
        <v>6</v>
      </c>
      <c r="B18" s="13" t="s">
        <v>7</v>
      </c>
      <c r="C18" s="15" t="s">
        <v>16</v>
      </c>
      <c r="D18" s="15" t="s">
        <v>22</v>
      </c>
      <c r="E18" s="15" t="s">
        <v>23</v>
      </c>
      <c r="F18" s="14" t="s">
        <v>9</v>
      </c>
      <c r="G18" s="15" t="s">
        <v>10</v>
      </c>
    </row>
    <row r="19" spans="1:7" s="4" customFormat="1" ht="20.25">
      <c r="A19" s="5">
        <v>1</v>
      </c>
      <c r="B19" s="6"/>
      <c r="C19" s="20" t="s">
        <v>17</v>
      </c>
      <c r="D19" s="21">
        <f>889500</f>
        <v>889500</v>
      </c>
      <c r="E19" s="21">
        <v>874847.17599999998</v>
      </c>
      <c r="F19" s="22">
        <f t="shared" ref="F19:F21" si="2">+D19-E19</f>
        <v>14652.824000000022</v>
      </c>
      <c r="G19" s="23">
        <f>+E19/D19</f>
        <v>0.98352689825744799</v>
      </c>
    </row>
    <row r="20" spans="1:7" s="4" customFormat="1" ht="20.25">
      <c r="A20" s="5">
        <v>2</v>
      </c>
      <c r="B20" s="6"/>
      <c r="C20" s="20" t="s">
        <v>18</v>
      </c>
      <c r="D20" s="21">
        <v>318000</v>
      </c>
      <c r="E20" s="21">
        <v>294429.34899999999</v>
      </c>
      <c r="F20" s="22">
        <f t="shared" si="2"/>
        <v>23570.651000000013</v>
      </c>
      <c r="G20" s="23">
        <f t="shared" ref="G20:G22" si="3">+E20/D20</f>
        <v>0.92587845597484275</v>
      </c>
    </row>
    <row r="21" spans="1:7" s="4" customFormat="1" ht="20.25">
      <c r="A21" s="5">
        <v>3</v>
      </c>
      <c r="B21" s="6"/>
      <c r="C21" s="20" t="s">
        <v>19</v>
      </c>
      <c r="D21" s="21">
        <f>30000+75000+308050</f>
        <v>413050</v>
      </c>
      <c r="E21" s="21">
        <f>30000+65396.52+286286.398</f>
        <v>381682.91799999995</v>
      </c>
      <c r="F21" s="22">
        <f t="shared" si="2"/>
        <v>31367.082000000053</v>
      </c>
      <c r="G21" s="23">
        <f>+E21/D21</f>
        <v>0.9240598426340636</v>
      </c>
    </row>
    <row r="22" spans="1:7" s="12" customFormat="1" ht="33.75" customHeight="1">
      <c r="A22" s="19"/>
      <c r="B22" s="19"/>
      <c r="C22" s="15" t="s">
        <v>20</v>
      </c>
      <c r="D22" s="17">
        <f>+D19+D20+D21</f>
        <v>1620550</v>
      </c>
      <c r="E22" s="17">
        <f>+E19+E20+E21</f>
        <v>1550959.443</v>
      </c>
      <c r="F22" s="17">
        <f>+D22-E22</f>
        <v>69590.55700000003</v>
      </c>
      <c r="G22" s="18">
        <f t="shared" si="3"/>
        <v>0.95705744531177683</v>
      </c>
    </row>
  </sheetData>
  <mergeCells count="7">
    <mergeCell ref="A17:B17"/>
    <mergeCell ref="A1:G1"/>
    <mergeCell ref="A2:G2"/>
    <mergeCell ref="A3:G3"/>
    <mergeCell ref="A4:G4"/>
    <mergeCell ref="A5:G5"/>
    <mergeCell ref="A6:B6"/>
  </mergeCells>
  <printOptions horizontalCentered="1" verticalCentered="1"/>
  <pageMargins left="0.5118110236220472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L30"/>
  <sheetViews>
    <sheetView workbookViewId="0">
      <selection sqref="A1:E31"/>
    </sheetView>
  </sheetViews>
  <sheetFormatPr baseColWidth="10" defaultRowHeight="15.75"/>
  <cols>
    <col min="1" max="1" width="20.140625" style="35" customWidth="1"/>
    <col min="2" max="4" width="24.42578125" style="35" customWidth="1"/>
    <col min="5" max="5" width="48" style="35" customWidth="1"/>
    <col min="6" max="6" width="24.42578125" style="35" customWidth="1"/>
    <col min="7" max="7" width="11.42578125" style="35"/>
    <col min="8" max="8" width="11.42578125" style="36"/>
    <col min="9" max="9" width="12.42578125" style="36" bestFit="1" customWidth="1"/>
    <col min="10" max="12" width="11.42578125" style="36"/>
    <col min="13" max="16384" width="11.42578125" style="35"/>
  </cols>
  <sheetData>
    <row r="1" spans="1:12" ht="14.45" customHeight="1">
      <c r="A1" s="73" t="s">
        <v>30</v>
      </c>
      <c r="B1" s="73"/>
      <c r="C1" s="73"/>
      <c r="D1" s="73"/>
      <c r="E1" s="73"/>
    </row>
    <row r="2" spans="1:12" ht="29.25" customHeight="1">
      <c r="A2" s="73"/>
      <c r="B2" s="73"/>
      <c r="C2" s="73"/>
      <c r="D2" s="73"/>
      <c r="E2" s="73"/>
    </row>
    <row r="3" spans="1:12" s="38" customFormat="1">
      <c r="A3" s="37"/>
      <c r="B3" s="37"/>
      <c r="C3" s="37"/>
      <c r="D3" s="37"/>
      <c r="H3" s="39"/>
      <c r="I3" s="39"/>
      <c r="J3" s="39"/>
      <c r="K3" s="39"/>
      <c r="L3" s="39"/>
    </row>
    <row r="4" spans="1:12" ht="38.25" customHeight="1">
      <c r="A4" s="51" t="s">
        <v>0</v>
      </c>
      <c r="B4" s="46" t="s">
        <v>19</v>
      </c>
      <c r="C4" s="46" t="s">
        <v>18</v>
      </c>
      <c r="D4" s="46" t="s">
        <v>17</v>
      </c>
      <c r="E4" s="52" t="s">
        <v>1</v>
      </c>
    </row>
    <row r="5" spans="1:12" ht="37.5" customHeight="1">
      <c r="A5" s="42">
        <f>+SUM(B5:D5)</f>
        <v>1550959.443</v>
      </c>
      <c r="B5" s="21">
        <f>30000+65396.52+286286.398</f>
        <v>381682.91799999995</v>
      </c>
      <c r="C5" s="21">
        <v>294429.34899999999</v>
      </c>
      <c r="D5" s="21">
        <v>874847.17599999998</v>
      </c>
      <c r="E5" s="46" t="s">
        <v>16</v>
      </c>
    </row>
    <row r="6" spans="1:12" ht="36.75" customHeight="1">
      <c r="A6" s="42">
        <f>+SUM(B6:D6)</f>
        <v>1550959.443</v>
      </c>
      <c r="B6" s="43">
        <f t="shared" ref="B6:C6" si="0">+B5</f>
        <v>381682.91799999995</v>
      </c>
      <c r="C6" s="43">
        <f t="shared" si="0"/>
        <v>294429.34899999999</v>
      </c>
      <c r="D6" s="43">
        <f>+D5</f>
        <v>874847.17599999998</v>
      </c>
      <c r="E6" s="46" t="s">
        <v>20</v>
      </c>
    </row>
    <row r="7" spans="1:12" ht="34.5" customHeight="1">
      <c r="A7" s="45">
        <f>+SUM(B7:D7)</f>
        <v>1</v>
      </c>
      <c r="B7" s="44">
        <f t="shared" ref="B7:C7" si="1">+B6/$A$6</f>
        <v>0.24609471235541519</v>
      </c>
      <c r="C7" s="44">
        <f t="shared" si="1"/>
        <v>0.18983691051939389</v>
      </c>
      <c r="D7" s="44">
        <f>+D6/$A$6</f>
        <v>0.56406837712519087</v>
      </c>
      <c r="E7" s="53" t="s">
        <v>2</v>
      </c>
    </row>
    <row r="8" spans="1:12" ht="13.9" customHeight="1"/>
    <row r="30" spans="1:1">
      <c r="A30" s="48"/>
    </row>
  </sheetData>
  <mergeCells count="1">
    <mergeCell ref="A1:E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P30"/>
  <sheetViews>
    <sheetView tabSelected="1" topLeftCell="A7" workbookViewId="0">
      <selection activeCell="D4" sqref="D4"/>
    </sheetView>
  </sheetViews>
  <sheetFormatPr baseColWidth="10" defaultRowHeight="15.75"/>
  <cols>
    <col min="1" max="1" width="16.7109375" style="35" customWidth="1"/>
    <col min="2" max="2" width="18.5703125" style="35" customWidth="1"/>
    <col min="3" max="3" width="20" style="35" customWidth="1"/>
    <col min="4" max="5" width="18.42578125" style="35" customWidth="1"/>
    <col min="6" max="6" width="17.140625" style="35" customWidth="1"/>
    <col min="7" max="7" width="17.85546875" style="35" customWidth="1"/>
    <col min="8" max="8" width="18.5703125" style="35" customWidth="1"/>
    <col min="9" max="9" width="22" style="35" customWidth="1"/>
    <col min="10" max="10" width="24.42578125" style="35" customWidth="1"/>
    <col min="11" max="11" width="11.42578125" style="35"/>
    <col min="12" max="12" width="11.42578125" style="36"/>
    <col min="13" max="13" width="12.42578125" style="36" bestFit="1" customWidth="1"/>
    <col min="14" max="16" width="11.42578125" style="36"/>
    <col min="17" max="16384" width="11.42578125" style="35"/>
  </cols>
  <sheetData>
    <row r="1" spans="1:16" ht="14.45" customHeight="1">
      <c r="A1" s="73" t="s">
        <v>28</v>
      </c>
      <c r="B1" s="73"/>
      <c r="C1" s="73"/>
      <c r="D1" s="73"/>
      <c r="E1" s="73"/>
      <c r="F1" s="73"/>
      <c r="G1" s="73"/>
      <c r="H1" s="73"/>
      <c r="I1" s="73"/>
    </row>
    <row r="2" spans="1:16" ht="34.5" customHeight="1">
      <c r="A2" s="73"/>
      <c r="B2" s="73"/>
      <c r="C2" s="73"/>
      <c r="D2" s="73"/>
      <c r="E2" s="73"/>
      <c r="F2" s="73"/>
      <c r="G2" s="73"/>
      <c r="H2" s="73"/>
      <c r="I2" s="73"/>
    </row>
    <row r="3" spans="1:16" s="38" customFormat="1">
      <c r="A3" s="37"/>
      <c r="B3" s="37"/>
      <c r="C3" s="37"/>
      <c r="D3" s="37"/>
      <c r="E3" s="37"/>
      <c r="F3" s="37"/>
      <c r="G3" s="37"/>
      <c r="H3" s="37"/>
      <c r="L3" s="39"/>
      <c r="M3" s="39"/>
      <c r="N3" s="39"/>
      <c r="O3" s="39"/>
      <c r="P3" s="39"/>
    </row>
    <row r="4" spans="1:16" ht="40.5">
      <c r="A4" s="49" t="s">
        <v>0</v>
      </c>
      <c r="B4" s="46" t="s">
        <v>27</v>
      </c>
      <c r="C4" s="47" t="s">
        <v>39</v>
      </c>
      <c r="D4" s="15" t="s">
        <v>26</v>
      </c>
      <c r="E4" s="15" t="s">
        <v>14</v>
      </c>
      <c r="F4" s="15" t="s">
        <v>13</v>
      </c>
      <c r="G4" s="15" t="s">
        <v>12</v>
      </c>
      <c r="H4" s="15" t="s">
        <v>11</v>
      </c>
      <c r="I4" s="40" t="s">
        <v>1</v>
      </c>
    </row>
    <row r="5" spans="1:16" ht="48" customHeight="1">
      <c r="A5" s="41">
        <f>+SUM(B5:H5)</f>
        <v>1620955.2859999998</v>
      </c>
      <c r="B5" s="21">
        <v>34050</v>
      </c>
      <c r="C5" s="21">
        <v>25000</v>
      </c>
      <c r="D5" s="21">
        <v>59000</v>
      </c>
      <c r="E5" s="21">
        <v>156405.28599999999</v>
      </c>
      <c r="F5" s="21">
        <v>272000</v>
      </c>
      <c r="G5" s="21">
        <v>215000</v>
      </c>
      <c r="H5" s="21">
        <v>859500</v>
      </c>
      <c r="I5" s="54" t="s">
        <v>29</v>
      </c>
    </row>
    <row r="6" spans="1:16" ht="45" customHeight="1">
      <c r="A6" s="41">
        <f>+SUM(B6:H6)</f>
        <v>1620955.2859999998</v>
      </c>
      <c r="B6" s="43">
        <f t="shared" ref="B6:G6" si="0">+B5</f>
        <v>34050</v>
      </c>
      <c r="C6" s="43">
        <f t="shared" si="0"/>
        <v>25000</v>
      </c>
      <c r="D6" s="43">
        <f t="shared" si="0"/>
        <v>59000</v>
      </c>
      <c r="E6" s="43">
        <f t="shared" si="0"/>
        <v>156405.28599999999</v>
      </c>
      <c r="F6" s="43">
        <f t="shared" si="0"/>
        <v>272000</v>
      </c>
      <c r="G6" s="43">
        <f t="shared" si="0"/>
        <v>215000</v>
      </c>
      <c r="H6" s="43">
        <f>+H5</f>
        <v>859500</v>
      </c>
      <c r="I6" s="54" t="s">
        <v>0</v>
      </c>
    </row>
    <row r="7" spans="1:16" ht="39" customHeight="1">
      <c r="A7" s="45">
        <f>+SUM(B7:H7)</f>
        <v>1</v>
      </c>
      <c r="B7" s="44">
        <f t="shared" ref="B7:G7" si="1">+B6/$A$6</f>
        <v>2.1006131565803107E-2</v>
      </c>
      <c r="C7" s="44">
        <f t="shared" si="1"/>
        <v>1.5423004086492737E-2</v>
      </c>
      <c r="D7" s="44">
        <f t="shared" si="1"/>
        <v>3.639828964412286E-2</v>
      </c>
      <c r="E7" s="44">
        <f t="shared" si="1"/>
        <v>9.6489574605082604E-2</v>
      </c>
      <c r="F7" s="44">
        <f t="shared" si="1"/>
        <v>0.16780228446104098</v>
      </c>
      <c r="G7" s="44">
        <f t="shared" si="1"/>
        <v>0.13263783514383753</v>
      </c>
      <c r="H7" s="44">
        <f>+H6/$A$6</f>
        <v>0.53024288049362023</v>
      </c>
      <c r="I7" s="50" t="s">
        <v>2</v>
      </c>
    </row>
    <row r="8" spans="1:16" ht="13.9" customHeight="1"/>
    <row r="30" spans="1:1">
      <c r="A30" s="48"/>
    </row>
  </sheetData>
  <mergeCells count="1">
    <mergeCell ref="A1:I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O29"/>
  <sheetViews>
    <sheetView workbookViewId="0">
      <selection sqref="A1:H2"/>
    </sheetView>
  </sheetViews>
  <sheetFormatPr baseColWidth="10" defaultRowHeight="15.75"/>
  <cols>
    <col min="1" max="1" width="15.140625" customWidth="1"/>
    <col min="2" max="2" width="15.7109375" customWidth="1"/>
    <col min="3" max="3" width="15.140625" customWidth="1"/>
    <col min="4" max="5" width="15.28515625" customWidth="1"/>
    <col min="6" max="6" width="14.28515625" customWidth="1"/>
    <col min="7" max="7" width="11.85546875" customWidth="1"/>
    <col min="8" max="8" width="31" customWidth="1"/>
    <col min="11" max="11" width="11.42578125" style="55"/>
    <col min="12" max="12" width="12.42578125" style="55" bestFit="1" customWidth="1"/>
    <col min="13" max="15" width="11.42578125" style="55"/>
  </cols>
  <sheetData>
    <row r="1" spans="1:15" ht="14.45" customHeight="1">
      <c r="A1" s="74" t="s">
        <v>32</v>
      </c>
      <c r="B1" s="74"/>
      <c r="C1" s="74"/>
      <c r="D1" s="74"/>
      <c r="E1" s="74"/>
      <c r="F1" s="74"/>
      <c r="G1" s="74"/>
      <c r="H1" s="74"/>
    </row>
    <row r="2" spans="1:15" ht="14.45" customHeight="1">
      <c r="A2" s="74"/>
      <c r="B2" s="74"/>
      <c r="C2" s="74"/>
      <c r="D2" s="74"/>
      <c r="E2" s="74"/>
      <c r="F2" s="74"/>
      <c r="G2" s="74"/>
      <c r="H2" s="74"/>
    </row>
    <row r="3" spans="1:15" s="57" customFormat="1">
      <c r="A3" s="56"/>
      <c r="B3" s="56"/>
      <c r="C3" s="56"/>
      <c r="D3" s="56"/>
      <c r="E3" s="56"/>
      <c r="F3" s="56"/>
      <c r="G3" s="56"/>
      <c r="K3" s="58"/>
      <c r="L3" s="58"/>
      <c r="M3" s="58"/>
      <c r="N3" s="58"/>
      <c r="O3" s="58"/>
    </row>
    <row r="4" spans="1:15" s="57" customFormat="1">
      <c r="A4" s="56"/>
      <c r="B4" s="56"/>
      <c r="C4" s="56"/>
      <c r="D4" s="56"/>
      <c r="E4" s="56"/>
      <c r="F4" s="56"/>
      <c r="G4" s="56"/>
      <c r="K4" s="58"/>
      <c r="L4" s="58"/>
      <c r="M4" s="58"/>
      <c r="N4" s="58"/>
      <c r="O4" s="58"/>
    </row>
    <row r="5" spans="1:15" ht="60">
      <c r="A5" s="59" t="s">
        <v>0</v>
      </c>
      <c r="B5" s="60" t="str">
        <f>+'[1]CA 04.2016'!C4</f>
        <v>مداخيل مختلفة</v>
      </c>
      <c r="C5" s="61" t="s">
        <v>33</v>
      </c>
      <c r="D5" s="61" t="s">
        <v>34</v>
      </c>
      <c r="E5" s="61" t="s">
        <v>35</v>
      </c>
      <c r="F5" s="61" t="s">
        <v>36</v>
      </c>
      <c r="G5" s="61" t="s">
        <v>37</v>
      </c>
      <c r="H5" s="61" t="s">
        <v>1</v>
      </c>
    </row>
    <row r="6" spans="1:15">
      <c r="A6" s="62">
        <f>+SUM(B6:G6)</f>
        <v>156405.28599999999</v>
      </c>
      <c r="B6" s="63">
        <f>4050+150+75</f>
        <v>4275</v>
      </c>
      <c r="C6" s="64">
        <v>9359.9</v>
      </c>
      <c r="D6" s="63">
        <f>966.5+1709.5+283.2+222+223+303+345+200</f>
        <v>4252.2</v>
      </c>
      <c r="E6" s="64">
        <f>69200+6000+8771.186</f>
        <v>83971.186000000002</v>
      </c>
      <c r="F6" s="64">
        <v>33262</v>
      </c>
      <c r="G6" s="64">
        <f>9887.5+4553.5+3271+3573</f>
        <v>21285</v>
      </c>
      <c r="H6" s="65" t="s">
        <v>38</v>
      </c>
    </row>
    <row r="7" spans="1:15">
      <c r="A7" s="66">
        <f>+E7+F7+G7+D7+B7+C7</f>
        <v>1</v>
      </c>
      <c r="B7" s="67">
        <f>+B6/$A$6</f>
        <v>2.7332835796866867E-2</v>
      </c>
      <c r="C7" s="67">
        <f t="shared" ref="C7:F7" si="0">+C6/$A$6</f>
        <v>5.984388532750741E-2</v>
      </c>
      <c r="D7" s="67">
        <f t="shared" si="0"/>
        <v>2.7187060672616909E-2</v>
      </c>
      <c r="E7" s="67">
        <f t="shared" si="0"/>
        <v>0.53688202072658853</v>
      </c>
      <c r="F7" s="67">
        <f t="shared" si="0"/>
        <v>0.21266544661412531</v>
      </c>
      <c r="G7" s="67">
        <f>+G6/$A$6</f>
        <v>0.13608875086229502</v>
      </c>
      <c r="H7" s="65" t="s">
        <v>2</v>
      </c>
    </row>
    <row r="8" spans="1:15" ht="13.9" customHeight="1">
      <c r="D8" s="68"/>
      <c r="E8" s="68"/>
    </row>
    <row r="29" spans="5:5">
      <c r="E29" s="69"/>
    </row>
  </sheetData>
  <mergeCells count="1">
    <mergeCell ref="A1:H2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ميزانية 2017</vt:lpstr>
      <vt:lpstr>نفقات 2017</vt:lpstr>
      <vt:lpstr>موارد 2017</vt:lpstr>
      <vt:lpstr>موارد اتية 2017</vt:lpstr>
      <vt:lpstr>'موارد 2017'!Zone_d_impression</vt:lpstr>
      <vt:lpstr>'موارد اتية 2017'!Zone_d_impression</vt:lpstr>
      <vt:lpstr>'ميزانية 2017'!Zone_d_impression</vt:lpstr>
      <vt:lpstr>'نفقات 2017'!Zone_d_impression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2018-01-29T09:10:52Z</dcterms:modified>
</cp:coreProperties>
</file>